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80" windowWidth="9720" windowHeight="7260" activeTab="1"/>
  </bookViews>
  <sheets>
    <sheet name="девушки" sheetId="1" r:id="rId1"/>
    <sheet name="юноши" sheetId="3" r:id="rId2"/>
  </sheets>
  <calcPr calcId="144525"/>
</workbook>
</file>

<file path=xl/calcChain.xml><?xml version="1.0" encoding="utf-8"?>
<calcChain xmlns="http://schemas.openxmlformats.org/spreadsheetml/2006/main">
  <c r="E21" i="1" l="1"/>
  <c r="G21" i="1"/>
  <c r="I21" i="1"/>
  <c r="K21" i="1"/>
  <c r="E20" i="1"/>
  <c r="G20" i="1"/>
  <c r="I20" i="1"/>
  <c r="K20" i="1"/>
  <c r="E22" i="1"/>
  <c r="G22" i="1"/>
  <c r="I22" i="1"/>
  <c r="K22" i="1"/>
  <c r="E23" i="1"/>
  <c r="G23" i="1"/>
  <c r="I23" i="1"/>
  <c r="K23" i="1"/>
  <c r="E19" i="1"/>
  <c r="G19" i="1"/>
  <c r="I19" i="1"/>
  <c r="K19" i="1"/>
  <c r="E24" i="1"/>
  <c r="G24" i="1"/>
  <c r="I24" i="1"/>
  <c r="K24" i="1"/>
  <c r="G28" i="1"/>
  <c r="G30" i="1"/>
  <c r="G29" i="1"/>
  <c r="G26" i="1"/>
  <c r="E17" i="3"/>
  <c r="E25" i="3"/>
  <c r="E23" i="3"/>
  <c r="E16" i="3"/>
  <c r="E19" i="3"/>
  <c r="E21" i="3"/>
  <c r="E20" i="3"/>
  <c r="E18" i="3"/>
  <c r="E14" i="3"/>
  <c r="E28" i="1"/>
  <c r="E30" i="1"/>
  <c r="E29" i="1"/>
  <c r="E26" i="1"/>
  <c r="E12" i="1"/>
  <c r="E17" i="1"/>
  <c r="E15" i="1"/>
  <c r="E16" i="1"/>
  <c r="E13" i="1"/>
  <c r="E14" i="1"/>
  <c r="E13" i="3"/>
  <c r="L18" i="1"/>
  <c r="I14" i="3"/>
  <c r="I13" i="3"/>
  <c r="G25" i="3"/>
  <c r="G23" i="3"/>
  <c r="G19" i="3"/>
  <c r="G16" i="3"/>
  <c r="G21" i="3"/>
  <c r="G17" i="3"/>
  <c r="G20" i="3"/>
  <c r="G18" i="3"/>
  <c r="G14" i="3"/>
  <c r="G13" i="3"/>
  <c r="I20" i="3"/>
  <c r="I17" i="3"/>
  <c r="I21" i="3"/>
  <c r="I19" i="3"/>
  <c r="I16" i="3"/>
  <c r="I23" i="3"/>
  <c r="I25" i="3"/>
  <c r="I18" i="3"/>
  <c r="K20" i="3"/>
  <c r="K17" i="3"/>
  <c r="K21" i="3"/>
  <c r="K19" i="3"/>
  <c r="K16" i="3"/>
  <c r="K23" i="3"/>
  <c r="K25" i="3"/>
  <c r="K18" i="3"/>
  <c r="K14" i="3"/>
  <c r="K13" i="3"/>
  <c r="K26" i="1"/>
  <c r="K29" i="1"/>
  <c r="K30" i="1"/>
  <c r="K28" i="1"/>
  <c r="K16" i="1"/>
  <c r="K14" i="1"/>
  <c r="K15" i="1"/>
  <c r="K17" i="1"/>
  <c r="K12" i="1"/>
  <c r="K13" i="1"/>
  <c r="I26" i="1"/>
  <c r="I29" i="1"/>
  <c r="I30" i="1"/>
  <c r="L30" i="1" s="1"/>
  <c r="I28" i="1"/>
  <c r="I16" i="1"/>
  <c r="I14" i="1"/>
  <c r="I15" i="1"/>
  <c r="I17" i="1"/>
  <c r="I12" i="1"/>
  <c r="I13" i="1"/>
  <c r="G12" i="1"/>
  <c r="G17" i="1"/>
  <c r="G15" i="1"/>
  <c r="G14" i="1"/>
  <c r="G16" i="1"/>
  <c r="L16" i="1" s="1"/>
  <c r="G13" i="1"/>
  <c r="L13" i="1" s="1"/>
  <c r="L18" i="3" l="1"/>
  <c r="L23" i="1"/>
  <c r="L21" i="1"/>
  <c r="L24" i="1"/>
  <c r="L19" i="1"/>
  <c r="L14" i="1"/>
  <c r="L17" i="1"/>
  <c r="L22" i="1"/>
  <c r="L20" i="1"/>
  <c r="L28" i="1"/>
  <c r="L12" i="1"/>
  <c r="L15" i="1"/>
  <c r="L29" i="1"/>
  <c r="L26" i="1"/>
  <c r="L16" i="3"/>
  <c r="L15" i="3"/>
  <c r="L11" i="3"/>
  <c r="M18" i="3" s="1"/>
  <c r="L10" i="1"/>
  <c r="M24" i="1" s="1"/>
  <c r="M16" i="3" l="1"/>
  <c r="M21" i="1"/>
  <c r="M23" i="1"/>
  <c r="M19" i="1"/>
  <c r="M20" i="1"/>
  <c r="M22" i="1"/>
  <c r="L13" i="3"/>
  <c r="M13" i="3" s="1"/>
  <c r="L14" i="3"/>
  <c r="M14" i="3" s="1"/>
  <c r="L20" i="3"/>
  <c r="M20" i="3" s="1"/>
  <c r="L17" i="3"/>
  <c r="M17" i="3" s="1"/>
  <c r="L21" i="3"/>
  <c r="M21" i="3" s="1"/>
  <c r="L19" i="3"/>
  <c r="M19" i="3" s="1"/>
  <c r="L23" i="3" l="1"/>
  <c r="M23" i="3" s="1"/>
  <c r="L25" i="3"/>
  <c r="M25" i="3" s="1"/>
  <c r="M14" i="1"/>
  <c r="M15" i="1"/>
  <c r="M13" i="1"/>
  <c r="M17" i="1"/>
  <c r="M16" i="1"/>
  <c r="M12" i="1"/>
  <c r="M30" i="1"/>
  <c r="M28" i="1"/>
  <c r="M29" i="1"/>
  <c r="M26" i="1" l="1"/>
</calcChain>
</file>

<file path=xl/sharedStrings.xml><?xml version="1.0" encoding="utf-8"?>
<sst xmlns="http://schemas.openxmlformats.org/spreadsheetml/2006/main" count="171" uniqueCount="72">
  <si>
    <t>П Р О Т О К О Л</t>
  </si>
  <si>
    <t>теория</t>
  </si>
  <si>
    <t xml:space="preserve">            Практические        задания</t>
  </si>
  <si>
    <t>Сумма  баллов</t>
  </si>
  <si>
    <t xml:space="preserve">%% выполнения </t>
  </si>
  <si>
    <t>№№</t>
  </si>
  <si>
    <t>Фамилия, имя отчество</t>
  </si>
  <si>
    <t xml:space="preserve">итого баллов </t>
  </si>
  <si>
    <t>1 .</t>
  </si>
  <si>
    <t>2 .</t>
  </si>
  <si>
    <t>3 .</t>
  </si>
  <si>
    <t>результат</t>
  </si>
  <si>
    <t>миним. время (сек.)</t>
  </si>
  <si>
    <t>8 класс</t>
  </si>
  <si>
    <t>9 класс</t>
  </si>
  <si>
    <t>10 класс</t>
  </si>
  <si>
    <t>11 класс</t>
  </si>
  <si>
    <t>гимнастика</t>
  </si>
  <si>
    <t>Победитель, призеры</t>
  </si>
  <si>
    <t>баллы</t>
  </si>
  <si>
    <t>среди 7 - 8 классов</t>
  </si>
  <si>
    <t>среди 9 - 11 классов</t>
  </si>
  <si>
    <t>ДЕВУШКИ</t>
  </si>
  <si>
    <t>призер</t>
  </si>
  <si>
    <t>ССОШ</t>
  </si>
  <si>
    <t>КСОШ</t>
  </si>
  <si>
    <t>БООШ</t>
  </si>
  <si>
    <t>Победитель</t>
  </si>
  <si>
    <t xml:space="preserve">кол-во ответов   </t>
  </si>
  <si>
    <t xml:space="preserve">муниципального  этапа Всероссийской олимпиады школьников  </t>
  </si>
  <si>
    <t>по предмету                   ФИЗИЧЕСКАЯ   КУЛЬТУРА</t>
  </si>
  <si>
    <t xml:space="preserve">МБОУ </t>
  </si>
  <si>
    <t>Отдел образования Администрации Кесовогорского района</t>
  </si>
  <si>
    <t>ЮНОШИ</t>
  </si>
  <si>
    <t xml:space="preserve">  1 .</t>
  </si>
  <si>
    <t xml:space="preserve">  2 .</t>
  </si>
  <si>
    <t xml:space="preserve">  3 .</t>
  </si>
  <si>
    <t xml:space="preserve">  4 .</t>
  </si>
  <si>
    <t xml:space="preserve">  5 .</t>
  </si>
  <si>
    <t xml:space="preserve">  6 .</t>
  </si>
  <si>
    <t>спортивные  игры</t>
  </si>
  <si>
    <t>прикладная физ.подготовка</t>
  </si>
  <si>
    <t>24 ноября  2021 г.</t>
  </si>
  <si>
    <t xml:space="preserve">  7 .</t>
  </si>
  <si>
    <t>8 .</t>
  </si>
  <si>
    <t>218013.фк.</t>
  </si>
  <si>
    <t>218011.фк.</t>
  </si>
  <si>
    <t>21808.фк.</t>
  </si>
  <si>
    <t>21807.фк.</t>
  </si>
  <si>
    <t>21812.фк.</t>
  </si>
  <si>
    <t>21809.фк.</t>
  </si>
  <si>
    <t>21914.фк.</t>
  </si>
  <si>
    <t>21916.фк.</t>
  </si>
  <si>
    <t>21919.фк.</t>
  </si>
  <si>
    <t>21917.фк.</t>
  </si>
  <si>
    <t>21906.фк.</t>
  </si>
  <si>
    <t>21918.фк.</t>
  </si>
  <si>
    <t>211007.фк.</t>
  </si>
  <si>
    <t>211105.фк.</t>
  </si>
  <si>
    <t>211104.фк.</t>
  </si>
  <si>
    <t>211102.фк.</t>
  </si>
  <si>
    <t>КОД  участника</t>
  </si>
  <si>
    <t>21913.фк.</t>
  </si>
  <si>
    <t>21814.фк.</t>
  </si>
  <si>
    <t>21815.фк.</t>
  </si>
  <si>
    <t>21912.фк.</t>
  </si>
  <si>
    <t>21909.фк.</t>
  </si>
  <si>
    <t>21915.фк.</t>
  </si>
  <si>
    <t>21910.фк.</t>
  </si>
  <si>
    <t>21911.фк.</t>
  </si>
  <si>
    <t>211001.фк.</t>
  </si>
  <si>
    <t>211107.фк.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</si>
</sst>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2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/>
    <xf numFmtId="2" fontId="7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Alignment="1">
      <alignment vertical="top"/>
    </xf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10" fontId="0" fillId="0" borderId="0" xfId="0" applyNumberFormat="1" applyFill="1"/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0" fontId="7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2" fontId="9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/>
    <xf numFmtId="0" fontId="3" fillId="0" borderId="0" xfId="0" applyFont="1"/>
    <xf numFmtId="10" fontId="4" fillId="0" borderId="0" xfId="0" applyNumberFormat="1" applyFont="1" applyFill="1" applyBorder="1"/>
    <xf numFmtId="2" fontId="9" fillId="0" borderId="0" xfId="0" applyNumberFormat="1" applyFont="1" applyFill="1" applyAlignment="1">
      <alignment wrapText="1"/>
    </xf>
    <xf numFmtId="2" fontId="4" fillId="0" borderId="0" xfId="0" applyNumberFormat="1" applyFont="1" applyFill="1"/>
    <xf numFmtId="0" fontId="9" fillId="0" borderId="8" xfId="0" applyFont="1" applyFill="1" applyBorder="1" applyAlignment="1"/>
    <xf numFmtId="2" fontId="9" fillId="0" borderId="8" xfId="0" applyNumberFormat="1" applyFont="1" applyFill="1" applyBorder="1" applyAlignment="1"/>
    <xf numFmtId="0" fontId="4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0" fillId="2" borderId="0" xfId="0" applyNumberFormat="1" applyFill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10" fontId="11" fillId="0" borderId="0" xfId="0" applyNumberFormat="1" applyFont="1" applyFill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2" fontId="11" fillId="0" borderId="0" xfId="0" applyNumberFormat="1" applyFont="1" applyFill="1" applyAlignment="1">
      <alignment horizontal="center" vertical="top"/>
    </xf>
    <xf numFmtId="2" fontId="11" fillId="0" borderId="0" xfId="0" applyNumberFormat="1" applyFont="1" applyFill="1" applyAlignment="1">
      <alignment vertical="top"/>
    </xf>
    <xf numFmtId="0" fontId="11" fillId="0" borderId="0" xfId="0" applyFont="1" applyAlignment="1">
      <alignment vertical="top"/>
    </xf>
    <xf numFmtId="164" fontId="11" fillId="0" borderId="0" xfId="0" applyNumberFormat="1" applyFont="1" applyFill="1" applyAlignment="1">
      <alignment vertical="top"/>
    </xf>
    <xf numFmtId="2" fontId="11" fillId="0" borderId="0" xfId="0" applyNumberFormat="1" applyFont="1" applyFill="1" applyAlignment="1">
      <alignment horizontal="left" vertical="top"/>
    </xf>
    <xf numFmtId="0" fontId="13" fillId="0" borderId="0" xfId="0" applyFont="1" applyFill="1" applyAlignment="1">
      <alignment vertical="top"/>
    </xf>
    <xf numFmtId="2" fontId="13" fillId="0" borderId="0" xfId="0" applyNumberFormat="1" applyFont="1" applyFill="1" applyAlignment="1">
      <alignment vertical="top" wrapText="1"/>
    </xf>
    <xf numFmtId="2" fontId="13" fillId="0" borderId="0" xfId="0" applyNumberFormat="1" applyFont="1" applyFill="1" applyAlignment="1">
      <alignment horizontal="center" vertical="top"/>
    </xf>
    <xf numFmtId="1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11" fillId="0" borderId="0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2" fontId="0" fillId="2" borderId="0" xfId="0" applyNumberForma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top" wrapText="1"/>
    </xf>
    <xf numFmtId="2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2" fontId="11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10" fontId="11" fillId="0" borderId="0" xfId="0" applyNumberFormat="1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vertical="top"/>
    </xf>
    <xf numFmtId="2" fontId="11" fillId="0" borderId="9" xfId="0" applyNumberFormat="1" applyFont="1" applyFill="1" applyBorder="1" applyAlignment="1">
      <alignment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2" fontId="11" fillId="0" borderId="0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0" fontId="2" fillId="0" borderId="0" xfId="0" applyFont="1" applyBorder="1"/>
    <xf numFmtId="0" fontId="0" fillId="0" borderId="0" xfId="0" applyBorder="1"/>
    <xf numFmtId="2" fontId="1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vertical="top"/>
    </xf>
    <xf numFmtId="2" fontId="13" fillId="0" borderId="0" xfId="0" applyNumberFormat="1" applyFont="1" applyFill="1" applyBorder="1" applyAlignment="1">
      <alignment vertical="top" wrapText="1"/>
    </xf>
    <xf numFmtId="2" fontId="13" fillId="0" borderId="0" xfId="0" applyNumberFormat="1" applyFont="1" applyFill="1" applyBorder="1" applyAlignment="1">
      <alignment horizontal="center" vertical="top"/>
    </xf>
    <xf numFmtId="10" fontId="0" fillId="0" borderId="0" xfId="0" applyNumberFormat="1" applyFill="1" applyBorder="1"/>
    <xf numFmtId="0" fontId="8" fillId="0" borderId="0" xfId="0" applyFont="1" applyFill="1" applyBorder="1"/>
    <xf numFmtId="2" fontId="8" fillId="0" borderId="0" xfId="0" applyNumberFormat="1" applyFont="1" applyFill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10" fontId="7" fillId="0" borderId="0" xfId="0" applyNumberFormat="1" applyFont="1" applyFill="1" applyBorder="1"/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0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2" fontId="9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9" fillId="0" borderId="8" xfId="0" applyFont="1" applyFill="1" applyBorder="1" applyAlignment="1">
      <alignment vertical="center"/>
    </xf>
    <xf numFmtId="2" fontId="9" fillId="0" borderId="8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0" workbookViewId="0">
      <selection activeCell="B21" sqref="B21"/>
    </sheetView>
  </sheetViews>
  <sheetFormatPr defaultRowHeight="12.75" x14ac:dyDescent="0.2"/>
  <cols>
    <col min="1" max="1" width="4.42578125" style="1" customWidth="1"/>
    <col min="2" max="2" width="17.7109375" style="34" customWidth="1"/>
    <col min="3" max="3" width="8.28515625" style="34" customWidth="1"/>
    <col min="4" max="4" width="9.140625" style="7" customWidth="1"/>
    <col min="5" max="5" width="9.140625" style="6" customWidth="1"/>
    <col min="6" max="6" width="9.5703125" style="6" customWidth="1"/>
    <col min="7" max="7" width="10" style="25" customWidth="1"/>
    <col min="8" max="9" width="9" style="5" customWidth="1"/>
    <col min="10" max="10" width="11.85546875" style="16" customWidth="1"/>
    <col min="11" max="11" width="14.28515625" style="7" customWidth="1"/>
    <col min="12" max="12" width="9.28515625" style="16" customWidth="1"/>
    <col min="13" max="13" width="11.42578125" style="26" customWidth="1"/>
    <col min="14" max="14" width="19.28515625" style="7" customWidth="1"/>
    <col min="15" max="15" width="8.140625" style="2" customWidth="1"/>
    <col min="16" max="16" width="13.28515625" style="1" customWidth="1"/>
  </cols>
  <sheetData>
    <row r="1" spans="1:16" s="12" customFormat="1" ht="15.75" customHeight="1" x14ac:dyDescent="0.2">
      <c r="A1" s="8"/>
      <c r="B1" s="33"/>
      <c r="C1" s="162" t="s">
        <v>32</v>
      </c>
      <c r="D1" s="162"/>
      <c r="E1" s="162"/>
      <c r="F1" s="162"/>
      <c r="G1" s="162"/>
      <c r="H1" s="162"/>
      <c r="I1" s="162"/>
      <c r="J1" s="162"/>
      <c r="K1" s="162"/>
      <c r="L1" s="162"/>
      <c r="M1" s="32"/>
      <c r="N1" s="14"/>
      <c r="O1" s="11"/>
      <c r="P1" s="8"/>
    </row>
    <row r="2" spans="1:16" s="63" customFormat="1" ht="15.75" customHeight="1" x14ac:dyDescent="0.25">
      <c r="A2" s="54"/>
      <c r="B2" s="55"/>
      <c r="C2" s="163" t="s">
        <v>0</v>
      </c>
      <c r="D2" s="163"/>
      <c r="E2" s="163"/>
      <c r="F2" s="163"/>
      <c r="G2" s="163"/>
      <c r="H2" s="163"/>
      <c r="I2" s="163"/>
      <c r="J2" s="163"/>
      <c r="K2" s="163"/>
      <c r="L2" s="163"/>
      <c r="M2" s="52"/>
      <c r="N2" s="122"/>
      <c r="O2" s="56"/>
      <c r="P2" s="54"/>
    </row>
    <row r="3" spans="1:16" s="57" customFormat="1" ht="15.75" x14ac:dyDescent="0.25">
      <c r="A3" s="54"/>
      <c r="B3" s="55"/>
      <c r="C3" s="129" t="s">
        <v>29</v>
      </c>
      <c r="D3" s="129"/>
      <c r="E3" s="129"/>
      <c r="F3" s="129"/>
      <c r="G3" s="129"/>
      <c r="H3" s="129"/>
      <c r="I3" s="129"/>
      <c r="J3" s="129"/>
      <c r="K3" s="129"/>
      <c r="L3" s="129"/>
      <c r="M3" s="58"/>
      <c r="N3" s="169"/>
      <c r="O3" s="56"/>
      <c r="P3" s="54"/>
    </row>
    <row r="4" spans="1:16" s="57" customFormat="1" ht="15.75" x14ac:dyDescent="0.25">
      <c r="A4" s="54"/>
      <c r="B4" s="55"/>
      <c r="C4" s="64"/>
      <c r="D4" s="53"/>
      <c r="E4" s="20" t="s">
        <v>30</v>
      </c>
      <c r="F4" s="20"/>
      <c r="G4" s="59"/>
      <c r="H4" s="18"/>
      <c r="I4" s="18"/>
      <c r="J4" s="60"/>
      <c r="K4" s="61"/>
      <c r="L4" s="62"/>
      <c r="M4" s="65" t="s">
        <v>42</v>
      </c>
      <c r="N4" s="169"/>
      <c r="O4" s="56"/>
      <c r="P4" s="54"/>
    </row>
    <row r="5" spans="1:16" ht="15.75" customHeight="1" x14ac:dyDescent="0.2">
      <c r="A5" s="130" t="s">
        <v>5</v>
      </c>
      <c r="B5" s="130" t="s">
        <v>61</v>
      </c>
      <c r="C5" s="130" t="s">
        <v>31</v>
      </c>
      <c r="D5" s="144" t="s">
        <v>1</v>
      </c>
      <c r="E5" s="145"/>
      <c r="F5" s="141" t="s">
        <v>2</v>
      </c>
      <c r="G5" s="142"/>
      <c r="H5" s="142"/>
      <c r="I5" s="142"/>
      <c r="J5" s="142"/>
      <c r="K5" s="143"/>
      <c r="L5" s="165" t="s">
        <v>3</v>
      </c>
      <c r="M5" s="161" t="s">
        <v>4</v>
      </c>
      <c r="N5" s="164" t="s">
        <v>18</v>
      </c>
      <c r="O5" s="12"/>
      <c r="P5"/>
    </row>
    <row r="6" spans="1:16" ht="15" customHeight="1" x14ac:dyDescent="0.2">
      <c r="A6" s="131"/>
      <c r="B6" s="131"/>
      <c r="C6" s="131"/>
      <c r="D6" s="149" t="s">
        <v>28</v>
      </c>
      <c r="E6" s="152" t="s">
        <v>7</v>
      </c>
      <c r="F6" s="157" t="s">
        <v>17</v>
      </c>
      <c r="G6" s="158"/>
      <c r="H6" s="159" t="s">
        <v>40</v>
      </c>
      <c r="I6" s="160"/>
      <c r="J6" s="155" t="s">
        <v>41</v>
      </c>
      <c r="K6" s="156"/>
      <c r="L6" s="166"/>
      <c r="M6" s="161"/>
      <c r="N6" s="164"/>
      <c r="O6" s="12"/>
      <c r="P6"/>
    </row>
    <row r="7" spans="1:16" ht="9" customHeight="1" x14ac:dyDescent="0.2">
      <c r="A7" s="131"/>
      <c r="B7" s="131"/>
      <c r="C7" s="131"/>
      <c r="D7" s="150"/>
      <c r="E7" s="153"/>
      <c r="F7" s="133" t="s">
        <v>11</v>
      </c>
      <c r="G7" s="136" t="s">
        <v>19</v>
      </c>
      <c r="H7" s="133" t="s">
        <v>11</v>
      </c>
      <c r="I7" s="133" t="s">
        <v>19</v>
      </c>
      <c r="J7" s="133" t="s">
        <v>11</v>
      </c>
      <c r="K7" s="152" t="s">
        <v>19</v>
      </c>
      <c r="L7" s="166"/>
      <c r="M7" s="161"/>
      <c r="N7" s="164"/>
      <c r="O7" s="12"/>
      <c r="P7"/>
    </row>
    <row r="8" spans="1:16" ht="7.5" customHeight="1" x14ac:dyDescent="0.2">
      <c r="A8" s="131"/>
      <c r="B8" s="131"/>
      <c r="C8" s="131"/>
      <c r="D8" s="150"/>
      <c r="E8" s="153"/>
      <c r="F8" s="134"/>
      <c r="G8" s="137"/>
      <c r="H8" s="134"/>
      <c r="I8" s="134"/>
      <c r="J8" s="134"/>
      <c r="K8" s="153"/>
      <c r="L8" s="166"/>
      <c r="M8" s="161"/>
      <c r="N8" s="164"/>
      <c r="O8" s="12"/>
      <c r="P8"/>
    </row>
    <row r="9" spans="1:16" ht="9" customHeight="1" x14ac:dyDescent="0.2">
      <c r="A9" s="132"/>
      <c r="B9" s="132"/>
      <c r="C9" s="132"/>
      <c r="D9" s="151"/>
      <c r="E9" s="154"/>
      <c r="F9" s="135"/>
      <c r="G9" s="138"/>
      <c r="H9" s="135"/>
      <c r="I9" s="135"/>
      <c r="J9" s="135"/>
      <c r="K9" s="154"/>
      <c r="L9" s="167"/>
      <c r="M9" s="161"/>
      <c r="N9" s="164"/>
      <c r="O9" s="12"/>
      <c r="P9"/>
    </row>
    <row r="10" spans="1:16" s="30" customFormat="1" ht="38.25" customHeight="1" x14ac:dyDescent="0.2">
      <c r="A10" s="168" t="s">
        <v>22</v>
      </c>
      <c r="B10" s="168"/>
      <c r="C10" s="121"/>
      <c r="D10" s="37">
        <v>35</v>
      </c>
      <c r="E10" s="37">
        <v>25</v>
      </c>
      <c r="F10" s="38"/>
      <c r="G10" s="39">
        <v>25</v>
      </c>
      <c r="H10" s="40" t="s">
        <v>12</v>
      </c>
      <c r="I10" s="39">
        <v>25</v>
      </c>
      <c r="J10" s="40" t="s">
        <v>12</v>
      </c>
      <c r="K10" s="39">
        <v>25</v>
      </c>
      <c r="L10" s="51">
        <f>E10+G10+I10+K10</f>
        <v>100</v>
      </c>
      <c r="M10" s="41">
        <v>1</v>
      </c>
      <c r="N10" s="119" t="s">
        <v>20</v>
      </c>
      <c r="O10" s="42"/>
    </row>
    <row r="11" spans="1:16" s="75" customFormat="1" ht="14.45" customHeight="1" x14ac:dyDescent="0.2">
      <c r="A11" s="146" t="s">
        <v>13</v>
      </c>
      <c r="B11" s="147"/>
      <c r="C11" s="148"/>
      <c r="D11" s="69"/>
      <c r="E11" s="50"/>
      <c r="F11" s="71"/>
      <c r="G11" s="50"/>
      <c r="H11" s="67"/>
      <c r="I11" s="68"/>
      <c r="J11" s="67"/>
      <c r="K11" s="68"/>
      <c r="L11" s="51"/>
      <c r="M11" s="27"/>
      <c r="N11" s="66"/>
      <c r="O11" s="73"/>
      <c r="P11" s="74"/>
    </row>
    <row r="12" spans="1:16" s="21" customFormat="1" ht="27.75" customHeight="1" x14ac:dyDescent="0.2">
      <c r="A12" s="105" t="s">
        <v>34</v>
      </c>
      <c r="B12" s="105" t="s">
        <v>45</v>
      </c>
      <c r="C12" s="86" t="s">
        <v>26</v>
      </c>
      <c r="D12" s="66">
        <v>9.5</v>
      </c>
      <c r="E12" s="50">
        <f>E10*D12/35</f>
        <v>6.7857142857142856</v>
      </c>
      <c r="F12" s="67">
        <v>4.5</v>
      </c>
      <c r="G12" s="103">
        <f>G10*F12/8</f>
        <v>14.0625</v>
      </c>
      <c r="H12" s="45">
        <v>29</v>
      </c>
      <c r="I12" s="68">
        <f>25*29/H12</f>
        <v>25</v>
      </c>
      <c r="J12" s="45">
        <v>46.7</v>
      </c>
      <c r="K12" s="68">
        <f>25*46.7/J12</f>
        <v>25</v>
      </c>
      <c r="L12" s="51">
        <f>E12+G12+I12+K12</f>
        <v>70.848214285714278</v>
      </c>
      <c r="M12" s="27">
        <f>L12/L10</f>
        <v>0.70848214285714273</v>
      </c>
      <c r="N12" s="110" t="s">
        <v>27</v>
      </c>
      <c r="O12" s="43"/>
      <c r="P12" s="22"/>
    </row>
    <row r="13" spans="1:16" s="21" customFormat="1" ht="27.75" customHeight="1" x14ac:dyDescent="0.2">
      <c r="A13" s="105" t="s">
        <v>35</v>
      </c>
      <c r="B13" s="105" t="s">
        <v>46</v>
      </c>
      <c r="C13" s="86" t="s">
        <v>25</v>
      </c>
      <c r="D13" s="66">
        <v>12</v>
      </c>
      <c r="E13" s="103">
        <f>E10*D13/35</f>
        <v>8.5714285714285712</v>
      </c>
      <c r="F13" s="45">
        <v>8</v>
      </c>
      <c r="G13" s="50">
        <f>G10*F13/8</f>
        <v>25</v>
      </c>
      <c r="H13" s="67">
        <v>48.5</v>
      </c>
      <c r="I13" s="68">
        <f>25*29/H13</f>
        <v>14.948453608247423</v>
      </c>
      <c r="J13" s="67">
        <v>58.3</v>
      </c>
      <c r="K13" s="68">
        <f>25*46.7/J13</f>
        <v>20.025728987993141</v>
      </c>
      <c r="L13" s="51">
        <f>E13+G13+I13+K13</f>
        <v>68.545611167669136</v>
      </c>
      <c r="M13" s="27">
        <f>L13/L10</f>
        <v>0.6854561116766914</v>
      </c>
      <c r="N13" s="66" t="s">
        <v>23</v>
      </c>
      <c r="O13" s="43"/>
      <c r="P13" s="22"/>
    </row>
    <row r="14" spans="1:16" s="21" customFormat="1" ht="27.75" customHeight="1" x14ac:dyDescent="0.2">
      <c r="A14" s="105" t="s">
        <v>36</v>
      </c>
      <c r="B14" s="105" t="s">
        <v>47</v>
      </c>
      <c r="C14" s="23" t="s">
        <v>24</v>
      </c>
      <c r="D14" s="109">
        <v>16.5</v>
      </c>
      <c r="E14" s="50">
        <f>E10*D14/35</f>
        <v>11.785714285714286</v>
      </c>
      <c r="F14" s="67">
        <v>5.5</v>
      </c>
      <c r="G14" s="103">
        <f>G10*F14/8</f>
        <v>17.1875</v>
      </c>
      <c r="H14" s="70">
        <v>45.1</v>
      </c>
      <c r="I14" s="68">
        <f>25*29/H14</f>
        <v>16.075388026607538</v>
      </c>
      <c r="J14" s="70">
        <v>52</v>
      </c>
      <c r="K14" s="68">
        <f>25*46.7/J14</f>
        <v>22.451923076923077</v>
      </c>
      <c r="L14" s="51">
        <f>E14+G14+I14+K14</f>
        <v>67.500525389244899</v>
      </c>
      <c r="M14" s="27">
        <f>L14/L10</f>
        <v>0.67500525389244903</v>
      </c>
      <c r="N14" s="66" t="s">
        <v>23</v>
      </c>
      <c r="O14" s="43"/>
      <c r="P14" s="22"/>
    </row>
    <row r="15" spans="1:16" s="21" customFormat="1" ht="27.75" customHeight="1" x14ac:dyDescent="0.2">
      <c r="A15" s="105" t="s">
        <v>37</v>
      </c>
      <c r="B15" s="105" t="s">
        <v>48</v>
      </c>
      <c r="C15" s="86" t="s">
        <v>26</v>
      </c>
      <c r="D15" s="66">
        <v>9.5</v>
      </c>
      <c r="E15" s="50">
        <f>E10*D15/35</f>
        <v>6.7857142857142856</v>
      </c>
      <c r="F15" s="67">
        <v>5.5</v>
      </c>
      <c r="G15" s="103">
        <f>G10*F15/8</f>
        <v>17.1875</v>
      </c>
      <c r="H15" s="67">
        <v>36.299999999999997</v>
      </c>
      <c r="I15" s="68">
        <f>25*29/H15</f>
        <v>19.97245179063361</v>
      </c>
      <c r="J15" s="67">
        <v>51.3</v>
      </c>
      <c r="K15" s="68">
        <f>25*46.7/J15</f>
        <v>22.758284600389864</v>
      </c>
      <c r="L15" s="51">
        <f>E15+G15+I15+K15</f>
        <v>66.703950676737747</v>
      </c>
      <c r="M15" s="27">
        <f>L15/L10</f>
        <v>0.66703950676737744</v>
      </c>
      <c r="N15" s="66" t="s">
        <v>23</v>
      </c>
      <c r="O15" s="43"/>
      <c r="P15" s="22"/>
    </row>
    <row r="16" spans="1:16" s="21" customFormat="1" ht="27.75" customHeight="1" x14ac:dyDescent="0.2">
      <c r="A16" s="105" t="s">
        <v>38</v>
      </c>
      <c r="B16" s="105" t="s">
        <v>49</v>
      </c>
      <c r="C16" s="86" t="s">
        <v>25</v>
      </c>
      <c r="D16" s="109">
        <v>16.5</v>
      </c>
      <c r="E16" s="103">
        <f>E10*D16/35</f>
        <v>11.785714285714286</v>
      </c>
      <c r="F16" s="67">
        <v>5</v>
      </c>
      <c r="G16" s="103">
        <f>G10*F16/8</f>
        <v>15.625</v>
      </c>
      <c r="H16" s="67">
        <v>73.7</v>
      </c>
      <c r="I16" s="68">
        <f>25*29/H16</f>
        <v>9.8371777476255087</v>
      </c>
      <c r="J16" s="67">
        <v>54.9</v>
      </c>
      <c r="K16" s="68">
        <f>25*46.7/J16</f>
        <v>21.265938069216759</v>
      </c>
      <c r="L16" s="51">
        <f>E16+G16+I16+K16</f>
        <v>58.513830102556554</v>
      </c>
      <c r="M16" s="27">
        <f>L16/L10</f>
        <v>0.58513830102556552</v>
      </c>
      <c r="N16" s="66" t="s">
        <v>23</v>
      </c>
      <c r="O16" s="43"/>
      <c r="P16" s="22"/>
    </row>
    <row r="17" spans="1:16" s="21" customFormat="1" ht="24.75" customHeight="1" x14ac:dyDescent="0.2">
      <c r="A17" s="105" t="s">
        <v>39</v>
      </c>
      <c r="B17" s="105" t="s">
        <v>50</v>
      </c>
      <c r="C17" s="86" t="s">
        <v>26</v>
      </c>
      <c r="D17" s="66">
        <v>10</v>
      </c>
      <c r="E17" s="50">
        <f>E10*D17/35</f>
        <v>7.1428571428571432</v>
      </c>
      <c r="F17" s="67">
        <v>3.5</v>
      </c>
      <c r="G17" s="103">
        <f>G10*F17/8</f>
        <v>10.9375</v>
      </c>
      <c r="H17" s="67">
        <v>43.8</v>
      </c>
      <c r="I17" s="68">
        <f t="shared" ref="I17" si="0">25*29/H17</f>
        <v>16.552511415525114</v>
      </c>
      <c r="J17" s="67">
        <v>54</v>
      </c>
      <c r="K17" s="68">
        <f t="shared" ref="K17" si="1">25*46.7/J17</f>
        <v>21.62037037037037</v>
      </c>
      <c r="L17" s="51">
        <f t="shared" ref="L17:L30" si="2">E17+G17+I17+K17</f>
        <v>56.253238928752623</v>
      </c>
      <c r="M17" s="27">
        <f>L17/L10</f>
        <v>0.56253238928752625</v>
      </c>
      <c r="N17" s="66" t="s">
        <v>23</v>
      </c>
      <c r="O17" s="43"/>
      <c r="P17" s="22"/>
    </row>
    <row r="18" spans="1:16" s="31" customFormat="1" ht="17.25" customHeight="1" x14ac:dyDescent="0.2">
      <c r="A18" s="203" t="s">
        <v>14</v>
      </c>
      <c r="B18" s="204"/>
      <c r="C18" s="205"/>
      <c r="D18" s="37">
        <v>52</v>
      </c>
      <c r="E18" s="37">
        <v>25</v>
      </c>
      <c r="F18" s="44"/>
      <c r="G18" s="37">
        <v>25</v>
      </c>
      <c r="H18" s="45"/>
      <c r="I18" s="46">
        <v>25</v>
      </c>
      <c r="J18" s="47"/>
      <c r="K18" s="46">
        <v>25</v>
      </c>
      <c r="L18" s="51">
        <f t="shared" si="2"/>
        <v>100</v>
      </c>
      <c r="M18" s="48">
        <v>1</v>
      </c>
      <c r="N18" s="119" t="s">
        <v>21</v>
      </c>
      <c r="O18" s="49"/>
    </row>
    <row r="19" spans="1:16" ht="15.75" x14ac:dyDescent="0.2">
      <c r="A19" s="105" t="s">
        <v>34</v>
      </c>
      <c r="B19" s="105" t="s">
        <v>51</v>
      </c>
      <c r="C19" s="102" t="s">
        <v>24</v>
      </c>
      <c r="D19" s="66">
        <v>27.5</v>
      </c>
      <c r="E19" s="103">
        <f>E18*D19/52</f>
        <v>13.221153846153847</v>
      </c>
      <c r="F19" s="45">
        <v>8.5</v>
      </c>
      <c r="G19" s="103">
        <f>G18*F19/8.5</f>
        <v>25</v>
      </c>
      <c r="H19" s="67">
        <v>76.7</v>
      </c>
      <c r="I19" s="68">
        <f>25*44.5/H19</f>
        <v>14.504563233376793</v>
      </c>
      <c r="J19" s="67">
        <v>63.2</v>
      </c>
      <c r="K19" s="68">
        <f>25*48/J19</f>
        <v>18.987341772151897</v>
      </c>
      <c r="L19" s="51">
        <f>E19+G19+I19+K19</f>
        <v>71.713058851682533</v>
      </c>
      <c r="M19" s="72">
        <f>L19/L10</f>
        <v>0.71713058851682532</v>
      </c>
      <c r="N19" s="66" t="s">
        <v>23</v>
      </c>
    </row>
    <row r="20" spans="1:16" ht="15.75" x14ac:dyDescent="0.2">
      <c r="A20" s="105" t="s">
        <v>35</v>
      </c>
      <c r="B20" s="105" t="s">
        <v>52</v>
      </c>
      <c r="C20" s="102" t="s">
        <v>25</v>
      </c>
      <c r="D20" s="66">
        <v>23</v>
      </c>
      <c r="E20" s="103">
        <f>E18*D20/52</f>
        <v>11.057692307692308</v>
      </c>
      <c r="F20" s="67">
        <v>3</v>
      </c>
      <c r="G20" s="103">
        <f>G18*F20/8.5</f>
        <v>8.8235294117647065</v>
      </c>
      <c r="H20" s="67">
        <v>57.6</v>
      </c>
      <c r="I20" s="68">
        <f>25*44.5/H20</f>
        <v>19.314236111111111</v>
      </c>
      <c r="J20" s="45">
        <v>48</v>
      </c>
      <c r="K20" s="68">
        <f>25*48/J20</f>
        <v>25</v>
      </c>
      <c r="L20" s="51">
        <f>E20+G20+I20+K20</f>
        <v>64.195457830568131</v>
      </c>
      <c r="M20" s="72">
        <f>L20/L10</f>
        <v>0.64195457830568126</v>
      </c>
      <c r="N20" s="66" t="s">
        <v>23</v>
      </c>
    </row>
    <row r="21" spans="1:16" ht="15.75" x14ac:dyDescent="0.2">
      <c r="A21" s="105" t="s">
        <v>36</v>
      </c>
      <c r="B21" s="105" t="s">
        <v>53</v>
      </c>
      <c r="C21" s="102" t="s">
        <v>25</v>
      </c>
      <c r="D21" s="66">
        <v>20.5</v>
      </c>
      <c r="E21" s="103">
        <f>E18*D21/52</f>
        <v>9.8557692307692299</v>
      </c>
      <c r="F21" s="67">
        <v>4.5</v>
      </c>
      <c r="G21" s="103">
        <f>G18*F21/8.5</f>
        <v>13.235294117647058</v>
      </c>
      <c r="H21" s="67">
        <v>68.2</v>
      </c>
      <c r="I21" s="68">
        <f>25*44.5/H21</f>
        <v>16.312316715542522</v>
      </c>
      <c r="J21" s="67">
        <v>59.1</v>
      </c>
      <c r="K21" s="68">
        <f>25*48/J21</f>
        <v>20.304568527918782</v>
      </c>
      <c r="L21" s="51">
        <f t="shared" si="2"/>
        <v>59.707948591877589</v>
      </c>
      <c r="M21" s="72">
        <f>L21/L10</f>
        <v>0.59707948591877591</v>
      </c>
      <c r="N21" s="66" t="s">
        <v>23</v>
      </c>
    </row>
    <row r="22" spans="1:16" ht="15.75" x14ac:dyDescent="0.2">
      <c r="A22" s="105" t="s">
        <v>37</v>
      </c>
      <c r="B22" s="105" t="s">
        <v>54</v>
      </c>
      <c r="C22" s="102" t="s">
        <v>25</v>
      </c>
      <c r="D22" s="66">
        <v>20</v>
      </c>
      <c r="E22" s="103">
        <f>E18*D22/52</f>
        <v>9.615384615384615</v>
      </c>
      <c r="F22" s="67">
        <v>4.5</v>
      </c>
      <c r="G22" s="103">
        <f>G18*F22/8.5</f>
        <v>13.235294117647058</v>
      </c>
      <c r="H22" s="70">
        <v>84.8</v>
      </c>
      <c r="I22" s="68">
        <f t="shared" ref="I22:I30" si="3">25*44.5/H22</f>
        <v>13.119103773584905</v>
      </c>
      <c r="J22" s="70">
        <v>57</v>
      </c>
      <c r="K22" s="68">
        <f t="shared" ref="K22:K30" si="4">25*48/J22</f>
        <v>21.05263157894737</v>
      </c>
      <c r="L22" s="51">
        <f t="shared" si="2"/>
        <v>57.022414085563945</v>
      </c>
      <c r="M22" s="72">
        <f>L22/L10</f>
        <v>0.57022414085563944</v>
      </c>
      <c r="N22" s="66" t="s">
        <v>23</v>
      </c>
    </row>
    <row r="23" spans="1:16" ht="15.75" x14ac:dyDescent="0.2">
      <c r="A23" s="105" t="s">
        <v>38</v>
      </c>
      <c r="B23" s="105" t="s">
        <v>55</v>
      </c>
      <c r="C23" s="102" t="s">
        <v>24</v>
      </c>
      <c r="D23" s="66">
        <v>24.5</v>
      </c>
      <c r="E23" s="103">
        <f>E18*D23/52</f>
        <v>11.778846153846153</v>
      </c>
      <c r="F23" s="67">
        <v>5</v>
      </c>
      <c r="G23" s="103">
        <f>G18*F23/8.5</f>
        <v>14.705882352941176</v>
      </c>
      <c r="H23" s="67">
        <v>77</v>
      </c>
      <c r="I23" s="68">
        <f t="shared" si="3"/>
        <v>14.448051948051948</v>
      </c>
      <c r="J23" s="67">
        <v>77</v>
      </c>
      <c r="K23" s="68">
        <f t="shared" si="4"/>
        <v>15.584415584415584</v>
      </c>
      <c r="L23" s="51">
        <f t="shared" si="2"/>
        <v>56.517196039254856</v>
      </c>
      <c r="M23" s="72">
        <f>L23/L10</f>
        <v>0.56517196039254858</v>
      </c>
      <c r="N23" s="66" t="s">
        <v>23</v>
      </c>
    </row>
    <row r="24" spans="1:16" ht="15.75" x14ac:dyDescent="0.2">
      <c r="A24" s="105" t="s">
        <v>39</v>
      </c>
      <c r="B24" s="105" t="s">
        <v>56</v>
      </c>
      <c r="C24" s="102" t="s">
        <v>25</v>
      </c>
      <c r="D24" s="66"/>
      <c r="E24" s="103">
        <f>E18*D24/52</f>
        <v>0</v>
      </c>
      <c r="F24" s="67">
        <v>4.5</v>
      </c>
      <c r="G24" s="103">
        <f>G18*F24/8.5</f>
        <v>13.235294117647058</v>
      </c>
      <c r="H24" s="67">
        <v>57.2</v>
      </c>
      <c r="I24" s="68">
        <f t="shared" si="3"/>
        <v>19.4493006993007</v>
      </c>
      <c r="J24" s="67">
        <v>61.3</v>
      </c>
      <c r="K24" s="68">
        <f t="shared" si="4"/>
        <v>19.575856443719413</v>
      </c>
      <c r="L24" s="51">
        <f t="shared" si="2"/>
        <v>52.260451260667168</v>
      </c>
      <c r="M24" s="72">
        <f>L24/L10</f>
        <v>0.52260451260667162</v>
      </c>
      <c r="N24" s="66" t="s">
        <v>23</v>
      </c>
    </row>
    <row r="25" spans="1:16" s="80" customFormat="1" ht="16.149999999999999" customHeight="1" x14ac:dyDescent="0.2">
      <c r="A25" s="126" t="s">
        <v>15</v>
      </c>
      <c r="B25" s="127"/>
      <c r="C25" s="128"/>
      <c r="D25" s="76"/>
      <c r="E25" s="79"/>
      <c r="F25" s="77"/>
      <c r="G25" s="82"/>
      <c r="H25" s="78"/>
      <c r="I25" s="68"/>
      <c r="J25" s="83"/>
      <c r="K25" s="68"/>
      <c r="L25" s="51"/>
      <c r="M25" s="72"/>
      <c r="N25" s="66"/>
      <c r="O25" s="85"/>
    </row>
    <row r="26" spans="1:16" s="21" customFormat="1" ht="15.75" x14ac:dyDescent="0.2">
      <c r="A26" s="28" t="s">
        <v>8</v>
      </c>
      <c r="B26" s="105" t="s">
        <v>57</v>
      </c>
      <c r="C26" s="23" t="s">
        <v>25</v>
      </c>
      <c r="D26" s="66">
        <v>22.5</v>
      </c>
      <c r="E26" s="71">
        <f>25*D26/52</f>
        <v>10.817307692307692</v>
      </c>
      <c r="F26" s="19">
        <v>7.5</v>
      </c>
      <c r="G26" s="50">
        <f>G18*F26/8.5</f>
        <v>22.058823529411764</v>
      </c>
      <c r="H26" s="45">
        <v>44.5</v>
      </c>
      <c r="I26" s="68">
        <f>25*44.5/H26</f>
        <v>25</v>
      </c>
      <c r="J26" s="67">
        <v>59.1</v>
      </c>
      <c r="K26" s="68">
        <f>25*48/J26</f>
        <v>20.304568527918782</v>
      </c>
      <c r="L26" s="51">
        <f>E26+G26+I26+K26</f>
        <v>78.180699749638237</v>
      </c>
      <c r="M26" s="72">
        <f>L26/L18</f>
        <v>0.78180699749638238</v>
      </c>
      <c r="N26" s="66" t="s">
        <v>23</v>
      </c>
      <c r="O26" s="43"/>
      <c r="P26" s="22"/>
    </row>
    <row r="27" spans="1:16" s="80" customFormat="1" ht="13.9" customHeight="1" x14ac:dyDescent="0.2">
      <c r="A27" s="126" t="s">
        <v>16</v>
      </c>
      <c r="B27" s="127"/>
      <c r="C27" s="128"/>
      <c r="D27" s="76"/>
      <c r="E27" s="79"/>
      <c r="F27" s="77"/>
      <c r="G27" s="82"/>
      <c r="H27" s="78"/>
      <c r="I27" s="68"/>
      <c r="J27" s="78"/>
      <c r="K27" s="68"/>
      <c r="L27" s="51"/>
      <c r="M27" s="84"/>
      <c r="N27" s="66"/>
      <c r="O27" s="85"/>
    </row>
    <row r="28" spans="1:16" s="21" customFormat="1" ht="30.75" customHeight="1" x14ac:dyDescent="0.2">
      <c r="A28" s="124" t="s">
        <v>8</v>
      </c>
      <c r="B28" s="105" t="s">
        <v>58</v>
      </c>
      <c r="C28" s="23" t="s">
        <v>24</v>
      </c>
      <c r="D28" s="109">
        <v>32</v>
      </c>
      <c r="E28" s="71">
        <f>25*D28/52</f>
        <v>15.384615384615385</v>
      </c>
      <c r="F28" s="19">
        <v>8</v>
      </c>
      <c r="G28" s="103">
        <f>G18*F28/8.5</f>
        <v>23.529411764705884</v>
      </c>
      <c r="H28" s="67">
        <v>46.6</v>
      </c>
      <c r="I28" s="68">
        <f>25*44.5/H28</f>
        <v>23.873390557939913</v>
      </c>
      <c r="J28" s="67">
        <v>56.1</v>
      </c>
      <c r="K28" s="68">
        <f>25*48/J28</f>
        <v>21.390374331550802</v>
      </c>
      <c r="L28" s="51">
        <f>E28+G28+I28+K28</f>
        <v>84.177792038811987</v>
      </c>
      <c r="M28" s="72">
        <f>L28/L18</f>
        <v>0.84177792038811983</v>
      </c>
      <c r="N28" s="110" t="s">
        <v>27</v>
      </c>
      <c r="O28" s="43"/>
      <c r="P28" s="22"/>
    </row>
    <row r="29" spans="1:16" s="21" customFormat="1" ht="30.75" customHeight="1" x14ac:dyDescent="0.2">
      <c r="A29" s="124" t="s">
        <v>9</v>
      </c>
      <c r="B29" s="105" t="s">
        <v>59</v>
      </c>
      <c r="C29" s="86" t="s">
        <v>25</v>
      </c>
      <c r="D29" s="66">
        <v>24.5</v>
      </c>
      <c r="E29" s="71">
        <f>25*D29/52</f>
        <v>11.778846153846153</v>
      </c>
      <c r="F29" s="19">
        <v>7</v>
      </c>
      <c r="G29" s="50">
        <f>G18*F29/8.5</f>
        <v>20.588235294117649</v>
      </c>
      <c r="H29" s="67">
        <v>59.7</v>
      </c>
      <c r="I29" s="68">
        <f>25*44.5/H29</f>
        <v>18.634840871021776</v>
      </c>
      <c r="J29" s="67">
        <v>59.2</v>
      </c>
      <c r="K29" s="68">
        <f>25*48/J29</f>
        <v>20.27027027027027</v>
      </c>
      <c r="L29" s="51">
        <f>E29+G29+I29+K29</f>
        <v>71.272192589255852</v>
      </c>
      <c r="M29" s="72">
        <f>L29/L18</f>
        <v>0.71272192589255856</v>
      </c>
      <c r="N29" s="66" t="s">
        <v>23</v>
      </c>
      <c r="O29" s="43"/>
      <c r="P29" s="22"/>
    </row>
    <row r="30" spans="1:16" s="21" customFormat="1" ht="30.75" customHeight="1" x14ac:dyDescent="0.2">
      <c r="A30" s="124" t="s">
        <v>10</v>
      </c>
      <c r="B30" s="105" t="s">
        <v>60</v>
      </c>
      <c r="C30" s="86" t="s">
        <v>25</v>
      </c>
      <c r="D30" s="66">
        <v>27</v>
      </c>
      <c r="E30" s="71">
        <f>25*D30/52</f>
        <v>12.98076923076923</v>
      </c>
      <c r="F30" s="19">
        <v>4</v>
      </c>
      <c r="G30" s="103">
        <f>G18*F30/8.5</f>
        <v>11.764705882352942</v>
      </c>
      <c r="H30" s="67">
        <v>59.3</v>
      </c>
      <c r="I30" s="68">
        <f t="shared" si="3"/>
        <v>18.760539629005059</v>
      </c>
      <c r="J30" s="67">
        <v>59.1</v>
      </c>
      <c r="K30" s="68">
        <f t="shared" si="4"/>
        <v>20.304568527918782</v>
      </c>
      <c r="L30" s="51">
        <f t="shared" si="2"/>
        <v>63.810583270046017</v>
      </c>
      <c r="M30" s="72">
        <f>L30/L18</f>
        <v>0.63810583270046017</v>
      </c>
      <c r="N30" s="66" t="s">
        <v>23</v>
      </c>
      <c r="O30" s="43"/>
      <c r="P30" s="22"/>
    </row>
    <row r="31" spans="1:16" ht="20.25" customHeight="1" x14ac:dyDescent="0.2">
      <c r="A31" s="89"/>
      <c r="B31" s="139"/>
      <c r="C31" s="139"/>
      <c r="D31" s="89"/>
      <c r="E31" s="118"/>
      <c r="F31" s="140"/>
      <c r="G31" s="140"/>
      <c r="H31" s="111"/>
      <c r="I31" s="92"/>
      <c r="J31" s="95"/>
      <c r="K31" s="95"/>
      <c r="N31" s="112"/>
      <c r="O31" s="1"/>
      <c r="P31"/>
    </row>
    <row r="32" spans="1:16" s="93" customFormat="1" ht="14.25" customHeight="1" x14ac:dyDescent="0.2">
      <c r="A32" s="89"/>
      <c r="B32" s="87"/>
      <c r="C32" s="87"/>
      <c r="D32" s="89"/>
      <c r="E32" s="90"/>
      <c r="F32" s="96"/>
      <c r="G32" s="97"/>
      <c r="H32" s="91"/>
      <c r="I32" s="92"/>
      <c r="J32" s="91"/>
      <c r="K32" s="98"/>
      <c r="L32" s="88"/>
      <c r="N32" s="112"/>
      <c r="O32" s="94"/>
    </row>
    <row r="33" spans="1:16" s="115" customFormat="1" ht="14.25" customHeight="1" x14ac:dyDescent="0.2">
      <c r="A33" s="89"/>
      <c r="B33" s="125"/>
      <c r="C33" s="125"/>
      <c r="D33" s="89"/>
      <c r="E33" s="113"/>
      <c r="F33" s="113"/>
      <c r="G33" s="111"/>
      <c r="H33" s="101"/>
      <c r="I33" s="114"/>
      <c r="J33" s="112"/>
      <c r="K33" s="101"/>
      <c r="L33" s="101"/>
      <c r="N33" s="112"/>
      <c r="O33" s="117"/>
    </row>
    <row r="34" spans="1:16" hidden="1" x14ac:dyDescent="0.2">
      <c r="A34" s="4"/>
      <c r="B34" s="36"/>
      <c r="C34" s="36"/>
    </row>
    <row r="35" spans="1:16" s="12" customFormat="1" x14ac:dyDescent="0.2">
      <c r="A35" s="13"/>
      <c r="B35" s="35"/>
      <c r="C35" s="35"/>
      <c r="D35" s="14"/>
      <c r="E35" s="9"/>
      <c r="F35" s="9"/>
      <c r="G35" s="24"/>
      <c r="H35" s="10"/>
      <c r="I35" s="10"/>
      <c r="J35" s="17"/>
      <c r="K35" s="14"/>
      <c r="L35" s="17"/>
      <c r="M35" s="32"/>
      <c r="N35" s="14"/>
      <c r="P35" s="8"/>
    </row>
    <row r="36" spans="1:16" x14ac:dyDescent="0.2">
      <c r="A36" s="13"/>
      <c r="B36" s="35"/>
      <c r="C36" s="35"/>
      <c r="D36" s="14"/>
      <c r="E36" s="9"/>
      <c r="F36" s="9"/>
      <c r="G36" s="24"/>
      <c r="H36" s="10"/>
      <c r="I36" s="10"/>
      <c r="J36" s="17"/>
      <c r="K36" s="14"/>
      <c r="L36" s="17"/>
      <c r="M36" s="32"/>
      <c r="N36" s="14"/>
      <c r="O36" s="11"/>
    </row>
    <row r="37" spans="1:16" x14ac:dyDescent="0.2">
      <c r="A37" s="3"/>
      <c r="B37" s="36"/>
      <c r="C37" s="36"/>
    </row>
    <row r="38" spans="1:16" x14ac:dyDescent="0.2">
      <c r="A38" s="3"/>
      <c r="B38" s="36"/>
      <c r="C38" s="36"/>
    </row>
    <row r="39" spans="1:16" x14ac:dyDescent="0.2">
      <c r="A39" s="3"/>
      <c r="B39" s="36"/>
      <c r="C39" s="36"/>
    </row>
    <row r="44" spans="1:16" x14ac:dyDescent="0.2">
      <c r="A44" s="4"/>
      <c r="B44" s="36"/>
      <c r="C44" s="36"/>
    </row>
    <row r="45" spans="1:16" x14ac:dyDescent="0.2">
      <c r="A45" s="4"/>
      <c r="B45" s="36"/>
      <c r="C45" s="36"/>
    </row>
    <row r="46" spans="1:16" x14ac:dyDescent="0.2">
      <c r="A46" s="4"/>
      <c r="B46" s="36"/>
      <c r="C46" s="36"/>
    </row>
    <row r="47" spans="1:16" x14ac:dyDescent="0.2">
      <c r="A47" s="4"/>
      <c r="B47" s="36"/>
      <c r="C47" s="36"/>
    </row>
    <row r="48" spans="1:16" x14ac:dyDescent="0.2">
      <c r="A48" s="4"/>
      <c r="B48" s="36"/>
      <c r="C48" s="36"/>
    </row>
  </sheetData>
  <mergeCells count="30">
    <mergeCell ref="M5:M9"/>
    <mergeCell ref="C1:L1"/>
    <mergeCell ref="C2:L2"/>
    <mergeCell ref="A10:B10"/>
    <mergeCell ref="L5:L9"/>
    <mergeCell ref="H7:H9"/>
    <mergeCell ref="I7:I9"/>
    <mergeCell ref="N5:N9"/>
    <mergeCell ref="J6:K6"/>
    <mergeCell ref="F6:G6"/>
    <mergeCell ref="K7:K9"/>
    <mergeCell ref="H6:I6"/>
    <mergeCell ref="A11:C11"/>
    <mergeCell ref="A18:C18"/>
    <mergeCell ref="A27:C27"/>
    <mergeCell ref="D6:D9"/>
    <mergeCell ref="E6:E9"/>
    <mergeCell ref="B33:C33"/>
    <mergeCell ref="A25:C25"/>
    <mergeCell ref="C3:L3"/>
    <mergeCell ref="A5:A9"/>
    <mergeCell ref="B5:B9"/>
    <mergeCell ref="C5:C9"/>
    <mergeCell ref="J7:J9"/>
    <mergeCell ref="G7:G9"/>
    <mergeCell ref="F7:F9"/>
    <mergeCell ref="B31:C31"/>
    <mergeCell ref="F31:G31"/>
    <mergeCell ref="F5:K5"/>
    <mergeCell ref="D5:E5"/>
  </mergeCells>
  <phoneticPr fontId="0" type="noConversion"/>
  <printOptions horizontalCentered="1"/>
  <pageMargins left="0.19685039370078741" right="0.19685039370078741" top="0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45"/>
  <sheetViews>
    <sheetView tabSelected="1" workbookViewId="0">
      <selection activeCell="O28" sqref="O28"/>
    </sheetView>
  </sheetViews>
  <sheetFormatPr defaultRowHeight="12.75" x14ac:dyDescent="0.2"/>
  <cols>
    <col min="1" max="1" width="4.42578125" style="1" customWidth="1"/>
    <col min="2" max="2" width="18.5703125" style="34" customWidth="1"/>
    <col min="3" max="3" width="9.28515625" style="34" customWidth="1"/>
    <col min="4" max="4" width="9.140625" style="7" customWidth="1"/>
    <col min="5" max="5" width="9.140625" style="6" customWidth="1"/>
    <col min="6" max="6" width="9.5703125" style="6" customWidth="1"/>
    <col min="7" max="7" width="10" style="25" customWidth="1"/>
    <col min="8" max="8" width="8.7109375" style="5" customWidth="1"/>
    <col min="9" max="9" width="6.85546875" style="5" customWidth="1"/>
    <col min="10" max="10" width="9.5703125" style="16" customWidth="1"/>
    <col min="11" max="11" width="10.28515625" style="7" customWidth="1"/>
    <col min="12" max="12" width="10.28515625" style="16" customWidth="1"/>
    <col min="13" max="13" width="11.28515625" style="26" customWidth="1"/>
    <col min="14" max="14" width="19" style="7" customWidth="1"/>
  </cols>
  <sheetData>
    <row r="2" spans="1:43" s="63" customFormat="1" ht="15.75" customHeight="1" x14ac:dyDescent="0.25">
      <c r="A2" s="54"/>
      <c r="B2" s="120"/>
      <c r="C2" s="162" t="s">
        <v>32</v>
      </c>
      <c r="D2" s="162"/>
      <c r="E2" s="162"/>
      <c r="F2" s="162"/>
      <c r="G2" s="162"/>
      <c r="H2" s="162"/>
      <c r="I2" s="162"/>
      <c r="J2" s="162"/>
      <c r="K2" s="162"/>
      <c r="L2" s="162"/>
      <c r="M2" s="190"/>
      <c r="N2" s="122"/>
      <c r="O2" s="56"/>
      <c r="P2" s="54"/>
    </row>
    <row r="3" spans="1:43" s="63" customFormat="1" ht="15.75" customHeight="1" x14ac:dyDescent="0.25">
      <c r="A3" s="54"/>
      <c r="B3" s="120"/>
      <c r="C3" s="163" t="s">
        <v>0</v>
      </c>
      <c r="D3" s="163"/>
      <c r="E3" s="163"/>
      <c r="F3" s="163"/>
      <c r="G3" s="163"/>
      <c r="H3" s="163"/>
      <c r="I3" s="163"/>
      <c r="J3" s="163"/>
      <c r="K3" s="163"/>
      <c r="L3" s="163"/>
      <c r="M3" s="52"/>
      <c r="N3" s="122"/>
      <c r="O3" s="56"/>
      <c r="P3" s="54"/>
    </row>
    <row r="4" spans="1:43" s="57" customFormat="1" ht="15.75" x14ac:dyDescent="0.25">
      <c r="A4" s="54"/>
      <c r="B4" s="120"/>
      <c r="C4" s="129" t="s">
        <v>29</v>
      </c>
      <c r="D4" s="129"/>
      <c r="E4" s="129"/>
      <c r="F4" s="129"/>
      <c r="G4" s="129"/>
      <c r="H4" s="129"/>
      <c r="I4" s="129"/>
      <c r="J4" s="129"/>
      <c r="K4" s="129"/>
      <c r="L4" s="129"/>
      <c r="M4" s="58"/>
      <c r="N4" s="169"/>
      <c r="O4" s="56"/>
      <c r="P4" s="54"/>
    </row>
    <row r="5" spans="1:43" s="202" customFormat="1" ht="24" customHeight="1" x14ac:dyDescent="0.2">
      <c r="A5" s="191"/>
      <c r="B5" s="120"/>
      <c r="C5" s="120"/>
      <c r="D5" s="192"/>
      <c r="E5" s="193" t="s">
        <v>30</v>
      </c>
      <c r="F5" s="193"/>
      <c r="G5" s="194"/>
      <c r="H5" s="195"/>
      <c r="I5" s="195"/>
      <c r="J5" s="196"/>
      <c r="K5" s="197"/>
      <c r="L5" s="198"/>
      <c r="M5" s="199" t="s">
        <v>42</v>
      </c>
      <c r="N5" s="200"/>
      <c r="O5" s="201"/>
      <c r="P5" s="191"/>
    </row>
    <row r="6" spans="1:43" ht="15.75" customHeight="1" x14ac:dyDescent="0.2">
      <c r="A6" s="130" t="s">
        <v>5</v>
      </c>
      <c r="B6" s="130" t="s">
        <v>6</v>
      </c>
      <c r="C6" s="130" t="s">
        <v>31</v>
      </c>
      <c r="D6" s="144" t="s">
        <v>1</v>
      </c>
      <c r="E6" s="145"/>
      <c r="F6" s="106" t="s">
        <v>2</v>
      </c>
      <c r="G6" s="107"/>
      <c r="H6" s="107"/>
      <c r="I6" s="107"/>
      <c r="J6" s="107"/>
      <c r="K6" s="107"/>
      <c r="L6" s="165" t="s">
        <v>3</v>
      </c>
      <c r="M6" s="161" t="s">
        <v>4</v>
      </c>
      <c r="N6" s="164" t="s">
        <v>18</v>
      </c>
      <c r="O6" s="12"/>
    </row>
    <row r="7" spans="1:43" ht="15" customHeight="1" x14ac:dyDescent="0.2">
      <c r="A7" s="131"/>
      <c r="B7" s="131"/>
      <c r="C7" s="131"/>
      <c r="D7" s="149" t="s">
        <v>28</v>
      </c>
      <c r="E7" s="152" t="s">
        <v>7</v>
      </c>
      <c r="F7" s="157" t="s">
        <v>17</v>
      </c>
      <c r="G7" s="158"/>
      <c r="H7" s="159" t="s">
        <v>40</v>
      </c>
      <c r="I7" s="160"/>
      <c r="J7" s="157" t="s">
        <v>41</v>
      </c>
      <c r="K7" s="158"/>
      <c r="L7" s="166"/>
      <c r="M7" s="161"/>
      <c r="N7" s="164"/>
      <c r="O7" s="12"/>
    </row>
    <row r="8" spans="1:43" ht="12.75" customHeight="1" x14ac:dyDescent="0.2">
      <c r="A8" s="131"/>
      <c r="B8" s="131"/>
      <c r="C8" s="131"/>
      <c r="D8" s="150"/>
      <c r="E8" s="153"/>
      <c r="F8" s="133" t="s">
        <v>11</v>
      </c>
      <c r="G8" s="136" t="s">
        <v>19</v>
      </c>
      <c r="H8" s="133" t="s">
        <v>11</v>
      </c>
      <c r="I8" s="133" t="s">
        <v>19</v>
      </c>
      <c r="J8" s="133" t="s">
        <v>11</v>
      </c>
      <c r="K8" s="152" t="s">
        <v>19</v>
      </c>
      <c r="L8" s="166"/>
      <c r="M8" s="161"/>
      <c r="N8" s="164"/>
      <c r="O8" s="12"/>
    </row>
    <row r="9" spans="1:43" ht="12.75" customHeight="1" x14ac:dyDescent="0.2">
      <c r="A9" s="131"/>
      <c r="B9" s="131"/>
      <c r="C9" s="131"/>
      <c r="D9" s="150"/>
      <c r="E9" s="153"/>
      <c r="F9" s="134"/>
      <c r="G9" s="137"/>
      <c r="H9" s="134"/>
      <c r="I9" s="134"/>
      <c r="J9" s="134"/>
      <c r="K9" s="153"/>
      <c r="L9" s="166"/>
      <c r="M9" s="161"/>
      <c r="N9" s="164"/>
      <c r="O9" s="12"/>
    </row>
    <row r="10" spans="1:43" ht="12.75" customHeight="1" x14ac:dyDescent="0.2">
      <c r="A10" s="132"/>
      <c r="B10" s="132"/>
      <c r="C10" s="132"/>
      <c r="D10" s="151"/>
      <c r="E10" s="154"/>
      <c r="F10" s="135"/>
      <c r="G10" s="138"/>
      <c r="H10" s="135"/>
      <c r="I10" s="135"/>
      <c r="J10" s="135"/>
      <c r="K10" s="154"/>
      <c r="L10" s="167"/>
      <c r="M10" s="161"/>
      <c r="N10" s="164"/>
      <c r="O10" s="12"/>
    </row>
    <row r="11" spans="1:43" s="81" customFormat="1" ht="36" x14ac:dyDescent="0.2">
      <c r="A11" s="168" t="s">
        <v>33</v>
      </c>
      <c r="B11" s="168"/>
      <c r="C11" s="121"/>
      <c r="D11" s="37">
        <v>35</v>
      </c>
      <c r="E11" s="37">
        <v>25</v>
      </c>
      <c r="F11" s="38"/>
      <c r="G11" s="39">
        <v>25</v>
      </c>
      <c r="H11" s="40" t="s">
        <v>12</v>
      </c>
      <c r="I11" s="39">
        <v>25</v>
      </c>
      <c r="J11" s="40" t="s">
        <v>12</v>
      </c>
      <c r="K11" s="39">
        <v>25</v>
      </c>
      <c r="L11" s="51">
        <f>E11+G11+I11+K11</f>
        <v>100</v>
      </c>
      <c r="M11" s="41">
        <v>1</v>
      </c>
      <c r="N11" s="119" t="s">
        <v>20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</row>
    <row r="12" spans="1:43" ht="18.75" x14ac:dyDescent="0.2">
      <c r="A12" s="146" t="s">
        <v>13</v>
      </c>
      <c r="B12" s="147"/>
      <c r="C12" s="148"/>
      <c r="D12" s="69"/>
      <c r="E12" s="103"/>
      <c r="F12" s="71"/>
      <c r="G12" s="103"/>
      <c r="H12" s="67"/>
      <c r="I12" s="68"/>
      <c r="J12" s="67"/>
      <c r="K12" s="68"/>
      <c r="L12" s="51"/>
      <c r="M12" s="27"/>
      <c r="N12" s="66"/>
      <c r="P12" s="22"/>
    </row>
    <row r="13" spans="1:43" ht="15.75" x14ac:dyDescent="0.2">
      <c r="A13" s="104" t="s">
        <v>34</v>
      </c>
      <c r="B13" s="206" t="s">
        <v>63</v>
      </c>
      <c r="C13" s="86" t="s">
        <v>25</v>
      </c>
      <c r="D13" s="109">
        <v>19</v>
      </c>
      <c r="E13" s="103">
        <f>E11*D13/35</f>
        <v>13.571428571428571</v>
      </c>
      <c r="F13" s="67">
        <v>4.5</v>
      </c>
      <c r="G13" s="103">
        <f>G11*F13/5</f>
        <v>22.5</v>
      </c>
      <c r="H13" s="45">
        <v>27</v>
      </c>
      <c r="I13" s="68">
        <f>25*27/H13</f>
        <v>25</v>
      </c>
      <c r="J13" s="45">
        <v>35.5</v>
      </c>
      <c r="K13" s="68">
        <f>25*35.5/J13</f>
        <v>25</v>
      </c>
      <c r="L13" s="51">
        <f t="shared" ref="L12:L23" si="0">E13+G13+I13+K13</f>
        <v>86.071428571428569</v>
      </c>
      <c r="M13" s="27">
        <f>L13/L11</f>
        <v>0.86071428571428565</v>
      </c>
      <c r="N13" s="110" t="s">
        <v>27</v>
      </c>
      <c r="P13" s="22"/>
    </row>
    <row r="14" spans="1:43" ht="15.75" x14ac:dyDescent="0.2">
      <c r="A14" s="104" t="s">
        <v>35</v>
      </c>
      <c r="B14" s="206" t="s">
        <v>64</v>
      </c>
      <c r="C14" s="86" t="s">
        <v>25</v>
      </c>
      <c r="D14" s="66">
        <v>15</v>
      </c>
      <c r="E14" s="103">
        <f>E11*D14/35</f>
        <v>10.714285714285714</v>
      </c>
      <c r="F14" s="45">
        <v>5</v>
      </c>
      <c r="G14" s="103">
        <f>G11*F14/5</f>
        <v>25</v>
      </c>
      <c r="H14" s="67">
        <v>33.200000000000003</v>
      </c>
      <c r="I14" s="68">
        <f>25*27/H14</f>
        <v>20.331325301204817</v>
      </c>
      <c r="J14" s="67">
        <v>38.1</v>
      </c>
      <c r="K14" s="68">
        <f>25*35.5/J14</f>
        <v>23.293963254593177</v>
      </c>
      <c r="L14" s="51">
        <f t="shared" si="0"/>
        <v>79.339574270083716</v>
      </c>
      <c r="M14" s="27">
        <f>L14/L11</f>
        <v>0.79339574270083713</v>
      </c>
      <c r="N14" s="66" t="s">
        <v>23</v>
      </c>
      <c r="P14" s="22"/>
    </row>
    <row r="15" spans="1:43" ht="20.45" customHeight="1" x14ac:dyDescent="0.2">
      <c r="A15" s="203" t="s">
        <v>14</v>
      </c>
      <c r="B15" s="204"/>
      <c r="C15" s="205"/>
      <c r="D15" s="37">
        <v>52</v>
      </c>
      <c r="E15" s="37">
        <v>25</v>
      </c>
      <c r="F15" s="44"/>
      <c r="G15" s="37">
        <v>25</v>
      </c>
      <c r="H15" s="45"/>
      <c r="I15" s="46">
        <v>25</v>
      </c>
      <c r="J15" s="47"/>
      <c r="K15" s="39">
        <v>25</v>
      </c>
      <c r="L15" s="51">
        <f>E15+G15+I15+K15</f>
        <v>100</v>
      </c>
      <c r="M15" s="48">
        <v>1</v>
      </c>
      <c r="N15" s="119" t="s">
        <v>21</v>
      </c>
    </row>
    <row r="16" spans="1:43" ht="15.75" x14ac:dyDescent="0.2">
      <c r="A16" s="104" t="s">
        <v>34</v>
      </c>
      <c r="B16" s="206" t="s">
        <v>62</v>
      </c>
      <c r="C16" s="86" t="s">
        <v>26</v>
      </c>
      <c r="D16" s="7">
        <v>10</v>
      </c>
      <c r="E16" s="103">
        <f>E11*D16/52</f>
        <v>4.8076923076923075</v>
      </c>
      <c r="F16" s="67">
        <v>7.5</v>
      </c>
      <c r="G16" s="103">
        <f>G11*F16/8.5</f>
        <v>22.058823529411764</v>
      </c>
      <c r="H16" s="108">
        <v>33.1</v>
      </c>
      <c r="I16" s="68">
        <f>25*33.1/H16</f>
        <v>25</v>
      </c>
      <c r="J16" s="45">
        <v>42.4</v>
      </c>
      <c r="K16" s="68">
        <f>25*42.4/J16</f>
        <v>25</v>
      </c>
      <c r="L16" s="51">
        <f>E16+G16+I16+K16</f>
        <v>76.866515837104075</v>
      </c>
      <c r="M16" s="27">
        <f>L16/L11</f>
        <v>0.76866515837104077</v>
      </c>
      <c r="N16" s="110" t="s">
        <v>27</v>
      </c>
    </row>
    <row r="17" spans="1:16" ht="15.75" x14ac:dyDescent="0.2">
      <c r="A17" s="104" t="s">
        <v>35</v>
      </c>
      <c r="B17" s="206" t="s">
        <v>65</v>
      </c>
      <c r="C17" s="86" t="s">
        <v>25</v>
      </c>
      <c r="D17" s="66">
        <v>26.5</v>
      </c>
      <c r="E17" s="103">
        <f>E11*D17/52</f>
        <v>12.740384615384615</v>
      </c>
      <c r="F17" s="45">
        <v>8.5</v>
      </c>
      <c r="G17" s="103">
        <f>G11*F17/8.5</f>
        <v>25</v>
      </c>
      <c r="H17" s="67">
        <v>47.8</v>
      </c>
      <c r="I17" s="68">
        <f>25*33.1/H17</f>
        <v>17.31171548117155</v>
      </c>
      <c r="J17" s="67">
        <v>57.8</v>
      </c>
      <c r="K17" s="68">
        <f>25*42.4/J17</f>
        <v>18.339100346020761</v>
      </c>
      <c r="L17" s="51">
        <f>E17+G17+I17+K17</f>
        <v>73.391200442576917</v>
      </c>
      <c r="M17" s="27">
        <f>L17/L11</f>
        <v>0.7339120044257692</v>
      </c>
      <c r="N17" s="66" t="s">
        <v>23</v>
      </c>
      <c r="O17" s="22"/>
      <c r="P17" s="22"/>
    </row>
    <row r="18" spans="1:16" ht="15.75" x14ac:dyDescent="0.2">
      <c r="A18" s="104" t="s">
        <v>36</v>
      </c>
      <c r="B18" s="206" t="s">
        <v>66</v>
      </c>
      <c r="C18" s="86" t="s">
        <v>25</v>
      </c>
      <c r="D18" s="66">
        <v>22.5</v>
      </c>
      <c r="E18" s="103">
        <f>E11*D18/52</f>
        <v>10.817307692307692</v>
      </c>
      <c r="F18" s="67">
        <v>4.5</v>
      </c>
      <c r="G18" s="103">
        <f>G11*F18/8.5</f>
        <v>13.235294117647058</v>
      </c>
      <c r="H18" s="67">
        <v>38.200000000000003</v>
      </c>
      <c r="I18" s="68">
        <f>25*33.1/H18</f>
        <v>21.662303664921463</v>
      </c>
      <c r="J18" s="67">
        <v>46.6</v>
      </c>
      <c r="K18" s="68">
        <f>25*42.4/J18</f>
        <v>22.746781115879827</v>
      </c>
      <c r="L18" s="51">
        <f>E18+G18+I18+K18</f>
        <v>68.461686590756045</v>
      </c>
      <c r="M18" s="27">
        <f>L18/L11</f>
        <v>0.68461686590756043</v>
      </c>
      <c r="N18" s="66" t="s">
        <v>23</v>
      </c>
      <c r="P18" s="22"/>
    </row>
    <row r="19" spans="1:16" ht="15.75" x14ac:dyDescent="0.2">
      <c r="A19" s="104" t="s">
        <v>37</v>
      </c>
      <c r="B19" s="206" t="s">
        <v>67</v>
      </c>
      <c r="C19" s="86" t="s">
        <v>26</v>
      </c>
      <c r="D19" s="66">
        <v>21.5</v>
      </c>
      <c r="E19" s="103">
        <f>E11*D19/52</f>
        <v>10.336538461538462</v>
      </c>
      <c r="F19" s="67">
        <v>3.5</v>
      </c>
      <c r="G19" s="103">
        <f>G11*F19/8.5</f>
        <v>10.294117647058824</v>
      </c>
      <c r="H19" s="67">
        <v>45.8</v>
      </c>
      <c r="I19" s="68">
        <f>25*33.1/H19</f>
        <v>18.067685589519652</v>
      </c>
      <c r="J19" s="67">
        <v>47</v>
      </c>
      <c r="K19" s="68">
        <f>25*42.4/J19</f>
        <v>22.553191489361701</v>
      </c>
      <c r="L19" s="51">
        <f>E19+G19+I19+K19</f>
        <v>61.251533187478636</v>
      </c>
      <c r="M19" s="27">
        <f>L19/L11</f>
        <v>0.61251533187478635</v>
      </c>
      <c r="N19" s="66" t="s">
        <v>23</v>
      </c>
      <c r="O19" s="22"/>
      <c r="P19" s="22"/>
    </row>
    <row r="20" spans="1:16" s="15" customFormat="1" ht="27" customHeight="1" x14ac:dyDescent="0.2">
      <c r="A20" s="104" t="s">
        <v>38</v>
      </c>
      <c r="B20" s="206" t="s">
        <v>68</v>
      </c>
      <c r="C20" s="86" t="s">
        <v>25</v>
      </c>
      <c r="D20" s="66">
        <v>26.5</v>
      </c>
      <c r="E20" s="103">
        <f>E11*D20/52</f>
        <v>12.740384615384615</v>
      </c>
      <c r="F20" s="67">
        <v>1.5</v>
      </c>
      <c r="G20" s="103">
        <f>G11*F20/8.5</f>
        <v>4.4117647058823533</v>
      </c>
      <c r="H20" s="67">
        <v>45.9</v>
      </c>
      <c r="I20" s="68">
        <f t="shared" ref="I20:I25" si="1">25*33.1/H20</f>
        <v>18.028322440087148</v>
      </c>
      <c r="J20" s="67">
        <v>49.5</v>
      </c>
      <c r="K20" s="68">
        <f t="shared" ref="K20:K25" si="2">25*42.4/J20</f>
        <v>21.414141414141415</v>
      </c>
      <c r="L20" s="51">
        <f t="shared" si="0"/>
        <v>56.594613175495525</v>
      </c>
      <c r="M20" s="27">
        <f>L20/L11</f>
        <v>0.56594613175495523</v>
      </c>
      <c r="N20" s="66" t="s">
        <v>23</v>
      </c>
    </row>
    <row r="21" spans="1:16" ht="15.75" x14ac:dyDescent="0.2">
      <c r="A21" s="104" t="s">
        <v>39</v>
      </c>
      <c r="B21" s="206" t="s">
        <v>69</v>
      </c>
      <c r="C21" s="86" t="s">
        <v>26</v>
      </c>
      <c r="D21" s="66">
        <v>18</v>
      </c>
      <c r="E21" s="103">
        <f>E11*D21/52</f>
        <v>8.6538461538461533</v>
      </c>
      <c r="F21" s="67">
        <v>2</v>
      </c>
      <c r="G21" s="103">
        <f>G11*F21/8.5</f>
        <v>5.882352941176471</v>
      </c>
      <c r="H21" s="67">
        <v>47.9</v>
      </c>
      <c r="I21" s="68">
        <f t="shared" si="1"/>
        <v>17.275574112734866</v>
      </c>
      <c r="J21" s="67">
        <v>56.7</v>
      </c>
      <c r="K21" s="68">
        <f t="shared" si="2"/>
        <v>18.694885361552029</v>
      </c>
      <c r="L21" s="51">
        <f t="shared" si="0"/>
        <v>50.506658569309522</v>
      </c>
      <c r="M21" s="27">
        <f>L21/L11</f>
        <v>0.50506658569309526</v>
      </c>
      <c r="N21" s="66" t="s">
        <v>23</v>
      </c>
      <c r="P21" s="22"/>
    </row>
    <row r="22" spans="1:16" s="15" customFormat="1" ht="16.149999999999999" customHeight="1" x14ac:dyDescent="0.2">
      <c r="A22" s="186" t="s">
        <v>15</v>
      </c>
      <c r="B22" s="187"/>
      <c r="C22" s="188"/>
      <c r="D22" s="66"/>
      <c r="E22" s="103"/>
      <c r="F22" s="67"/>
      <c r="G22" s="103"/>
      <c r="H22" s="67"/>
      <c r="I22" s="68"/>
      <c r="J22" s="67"/>
      <c r="K22" s="68"/>
      <c r="L22" s="189"/>
      <c r="M22" s="27"/>
      <c r="N22" s="119" t="s">
        <v>21</v>
      </c>
      <c r="O22" s="100"/>
    </row>
    <row r="23" spans="1:16" s="21" customFormat="1" ht="30.75" customHeight="1" x14ac:dyDescent="0.2">
      <c r="A23" s="104" t="s">
        <v>43</v>
      </c>
      <c r="B23" s="206" t="s">
        <v>70</v>
      </c>
      <c r="C23" s="102" t="s">
        <v>25</v>
      </c>
      <c r="D23" s="109">
        <v>36</v>
      </c>
      <c r="E23" s="103">
        <f>E11*D23/52</f>
        <v>17.307692307692307</v>
      </c>
      <c r="F23" s="67">
        <v>5</v>
      </c>
      <c r="G23" s="103">
        <f>G11*F23/8.5</f>
        <v>14.705882352941176</v>
      </c>
      <c r="H23" s="67">
        <v>36.299999999999997</v>
      </c>
      <c r="I23" s="68">
        <f t="shared" si="1"/>
        <v>22.796143250688708</v>
      </c>
      <c r="J23" s="67">
        <v>49.5</v>
      </c>
      <c r="K23" s="68">
        <f t="shared" si="2"/>
        <v>21.414141414141415</v>
      </c>
      <c r="L23" s="51">
        <f t="shared" si="0"/>
        <v>76.223859325463607</v>
      </c>
      <c r="M23" s="27">
        <f>L23/L11</f>
        <v>0.76223859325463605</v>
      </c>
      <c r="N23" s="66" t="s">
        <v>23</v>
      </c>
      <c r="O23" s="29"/>
      <c r="P23" s="29"/>
    </row>
    <row r="24" spans="1:16" ht="15.75" x14ac:dyDescent="0.2">
      <c r="A24" s="126" t="s">
        <v>16</v>
      </c>
      <c r="B24" s="127"/>
      <c r="C24" s="128"/>
      <c r="E24" s="103"/>
      <c r="G24" s="103"/>
      <c r="I24" s="68"/>
      <c r="K24" s="68"/>
      <c r="M24" s="27"/>
      <c r="N24" s="66"/>
    </row>
    <row r="25" spans="1:16" s="21" customFormat="1" ht="31.5" customHeight="1" x14ac:dyDescent="0.2">
      <c r="A25" s="123" t="s">
        <v>44</v>
      </c>
      <c r="B25" s="206" t="s">
        <v>71</v>
      </c>
      <c r="C25" s="102" t="s">
        <v>25</v>
      </c>
      <c r="D25" s="66">
        <v>20.5</v>
      </c>
      <c r="E25" s="103">
        <f>E11*D25/52</f>
        <v>9.8557692307692299</v>
      </c>
      <c r="F25" s="67">
        <v>4.5</v>
      </c>
      <c r="G25" s="103">
        <f>G11*F25/8.5</f>
        <v>13.235294117647058</v>
      </c>
      <c r="H25" s="67">
        <v>43.1</v>
      </c>
      <c r="I25" s="68">
        <f t="shared" si="1"/>
        <v>19.199535962877029</v>
      </c>
      <c r="J25" s="67">
        <v>49.6</v>
      </c>
      <c r="K25" s="68">
        <f t="shared" si="2"/>
        <v>21.370967741935484</v>
      </c>
      <c r="L25" s="51">
        <f>E25+G25+I25+K25</f>
        <v>63.661567053228808</v>
      </c>
      <c r="M25" s="27">
        <f>L25/L11</f>
        <v>0.63661567053228807</v>
      </c>
      <c r="N25" s="66" t="s">
        <v>23</v>
      </c>
      <c r="O25" s="29"/>
      <c r="P25" s="29"/>
    </row>
    <row r="26" spans="1:16" x14ac:dyDescent="0.2">
      <c r="D26" s="36"/>
      <c r="N26" s="3"/>
    </row>
    <row r="27" spans="1:16" s="175" customFormat="1" ht="15" x14ac:dyDescent="0.2">
      <c r="A27" s="4"/>
      <c r="B27" s="170"/>
      <c r="C27" s="36"/>
      <c r="D27" s="89"/>
      <c r="E27" s="113"/>
      <c r="F27" s="171"/>
      <c r="G27" s="112"/>
      <c r="H27" s="172"/>
      <c r="I27" s="172"/>
      <c r="J27" s="173"/>
      <c r="K27" s="116"/>
      <c r="L27" s="173"/>
      <c r="M27" s="115"/>
      <c r="N27" s="112"/>
      <c r="O27" s="174"/>
    </row>
    <row r="28" spans="1:16" s="175" customFormat="1" ht="15" x14ac:dyDescent="0.2">
      <c r="A28" s="3"/>
      <c r="B28" s="36"/>
      <c r="C28" s="36"/>
      <c r="D28" s="3"/>
      <c r="E28" s="171"/>
      <c r="F28" s="171"/>
      <c r="G28" s="176"/>
      <c r="H28" s="172"/>
      <c r="I28" s="172"/>
      <c r="J28" s="173"/>
      <c r="K28" s="116"/>
      <c r="L28" s="101"/>
      <c r="M28" s="115"/>
      <c r="N28" s="112"/>
    </row>
    <row r="29" spans="1:16" s="175" customFormat="1" ht="15" x14ac:dyDescent="0.2">
      <c r="A29" s="89"/>
      <c r="B29" s="36"/>
      <c r="C29" s="170"/>
      <c r="D29" s="3"/>
      <c r="E29" s="171"/>
      <c r="F29" s="177"/>
      <c r="G29" s="178"/>
      <c r="H29" s="112"/>
      <c r="I29" s="114"/>
      <c r="J29" s="173"/>
      <c r="K29" s="179"/>
      <c r="L29" s="173"/>
      <c r="M29" s="180"/>
      <c r="N29" s="112"/>
    </row>
    <row r="30" spans="1:16" s="175" customFormat="1" ht="20.25" customHeight="1" x14ac:dyDescent="0.2">
      <c r="A30" s="89"/>
      <c r="B30" s="125"/>
      <c r="C30" s="125"/>
      <c r="D30" s="89"/>
      <c r="E30" s="113"/>
      <c r="F30" s="113"/>
      <c r="G30" s="140"/>
      <c r="H30" s="140"/>
      <c r="I30" s="114"/>
      <c r="J30" s="101"/>
      <c r="K30" s="101"/>
      <c r="L30" s="173"/>
      <c r="M30" s="180"/>
      <c r="N30" s="3"/>
    </row>
    <row r="31" spans="1:16" s="175" customFormat="1" x14ac:dyDescent="0.2">
      <c r="A31" s="4"/>
      <c r="B31" s="36"/>
      <c r="C31" s="36"/>
      <c r="D31" s="3"/>
      <c r="E31" s="171"/>
      <c r="F31" s="171"/>
      <c r="G31" s="176"/>
      <c r="H31" s="172"/>
      <c r="I31" s="172"/>
      <c r="J31" s="173"/>
      <c r="K31" s="3"/>
      <c r="L31" s="173"/>
      <c r="M31" s="180"/>
      <c r="N31" s="3"/>
    </row>
    <row r="32" spans="1:16" s="175" customFormat="1" x14ac:dyDescent="0.2">
      <c r="A32" s="13"/>
      <c r="B32" s="35"/>
      <c r="C32" s="35"/>
      <c r="D32" s="13"/>
      <c r="E32" s="181"/>
      <c r="F32" s="181"/>
      <c r="G32" s="182"/>
      <c r="H32" s="183"/>
      <c r="I32" s="183"/>
      <c r="J32" s="184"/>
      <c r="K32" s="13"/>
      <c r="L32" s="184"/>
      <c r="M32" s="185"/>
      <c r="N32" s="13"/>
    </row>
    <row r="33" spans="1:14" x14ac:dyDescent="0.2">
      <c r="A33" s="13"/>
      <c r="B33" s="35"/>
      <c r="C33" s="35"/>
      <c r="D33" s="14"/>
      <c r="E33" s="9"/>
      <c r="F33" s="9"/>
      <c r="G33" s="24"/>
      <c r="H33" s="10"/>
      <c r="I33" s="10"/>
      <c r="J33" s="17"/>
      <c r="K33" s="14"/>
      <c r="L33" s="17"/>
      <c r="M33" s="32"/>
      <c r="N33" s="14"/>
    </row>
    <row r="34" spans="1:14" x14ac:dyDescent="0.2">
      <c r="A34" s="3"/>
      <c r="B34" s="36"/>
      <c r="C34" s="36"/>
    </row>
    <row r="35" spans="1:14" x14ac:dyDescent="0.2">
      <c r="A35" s="3"/>
      <c r="B35" s="36"/>
      <c r="C35" s="36"/>
    </row>
    <row r="36" spans="1:14" x14ac:dyDescent="0.2">
      <c r="A36" s="3"/>
      <c r="B36" s="36"/>
      <c r="C36" s="36"/>
    </row>
    <row r="41" spans="1:14" x14ac:dyDescent="0.2">
      <c r="A41" s="4"/>
      <c r="B41" s="36"/>
      <c r="C41" s="36"/>
    </row>
    <row r="42" spans="1:14" x14ac:dyDescent="0.2">
      <c r="A42" s="4"/>
      <c r="B42" s="36"/>
      <c r="C42" s="36"/>
    </row>
    <row r="43" spans="1:14" x14ac:dyDescent="0.2">
      <c r="A43" s="4"/>
      <c r="B43" s="36"/>
      <c r="C43" s="36"/>
    </row>
    <row r="44" spans="1:14" x14ac:dyDescent="0.2">
      <c r="A44" s="4"/>
      <c r="B44" s="36"/>
      <c r="C44" s="36"/>
    </row>
    <row r="45" spans="1:14" x14ac:dyDescent="0.2">
      <c r="A45" s="4"/>
      <c r="B45" s="36"/>
      <c r="C45" s="36"/>
    </row>
  </sheetData>
  <mergeCells count="28">
    <mergeCell ref="G30:H30"/>
    <mergeCell ref="C2:L2"/>
    <mergeCell ref="C3:L3"/>
    <mergeCell ref="A12:C12"/>
    <mergeCell ref="A15:C15"/>
    <mergeCell ref="A22:C22"/>
    <mergeCell ref="A24:C24"/>
    <mergeCell ref="B30:C30"/>
    <mergeCell ref="L6:L10"/>
    <mergeCell ref="M6:M10"/>
    <mergeCell ref="C4:L4"/>
    <mergeCell ref="A6:A10"/>
    <mergeCell ref="B6:B10"/>
    <mergeCell ref="C6:C10"/>
    <mergeCell ref="A11:B11"/>
    <mergeCell ref="N6:N10"/>
    <mergeCell ref="E7:E10"/>
    <mergeCell ref="D6:E6"/>
    <mergeCell ref="D7:D10"/>
    <mergeCell ref="F8:F10"/>
    <mergeCell ref="J8:J10"/>
    <mergeCell ref="H8:H10"/>
    <mergeCell ref="I8:I10"/>
    <mergeCell ref="H7:I7"/>
    <mergeCell ref="F7:G7"/>
    <mergeCell ref="J7:K7"/>
    <mergeCell ref="G8:G10"/>
    <mergeCell ref="K8:K10"/>
  </mergeCells>
  <phoneticPr fontId="0" type="noConversion"/>
  <printOptions horizontalCentered="1"/>
  <pageMargins left="0" right="0" top="0.19685039370078741" bottom="0" header="0" footer="0"/>
  <pageSetup paperSize="9" scale="9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девушки</vt:lpstr>
      <vt:lpstr>юноши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2021-12-28T06:53:32Z</cp:lastPrinted>
  <dcterms:created xsi:type="dcterms:W3CDTF">1996-10-08T23:32:33Z</dcterms:created>
  <dcterms:modified xsi:type="dcterms:W3CDTF">2022-02-01T09:41:04Z</dcterms:modified>
</cp:coreProperties>
</file>